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Dual" sheetId="1" r:id="rId1"/>
  </sheets>
  <definedNames>
    <definedName name="DT2_3">'Dual'!$K$7</definedName>
    <definedName name="DT3_4">'Dual'!$N$7</definedName>
    <definedName name="DT5_1">'Dual'!$H$7</definedName>
    <definedName name="g">'Dual'!$E$6</definedName>
    <definedName name="p_1">'Dual'!$B$3</definedName>
    <definedName name="p_2">'Dual'!$E$3</definedName>
    <definedName name="p_3">'Dual'!$H$3</definedName>
    <definedName name="p_4">'Dual'!$K$3</definedName>
    <definedName name="p_5">'Dual'!$N$3</definedName>
    <definedName name="rr">'Dual'!$B$6</definedName>
    <definedName name="T_1">'Dual'!$B$4</definedName>
    <definedName name="T_2">'Dual'!$E$4</definedName>
    <definedName name="T_3">'Dual'!$H$4</definedName>
    <definedName name="T_4">'Dual'!$K$4</definedName>
    <definedName name="T_5">'Dual'!$N$4</definedName>
    <definedName name="tt_1">'Dual'!$B$1</definedName>
    <definedName name="tt_3">'Dual'!#REF!</definedName>
    <definedName name="tt_4">'Dual'!$K$1</definedName>
    <definedName name="V_1">'Dual'!$B$2</definedName>
    <definedName name="V_2">'Dual'!$E$2</definedName>
    <definedName name="V_3">'Dual'!$H$2</definedName>
    <definedName name="V_4">'Dual'!$K$2</definedName>
    <definedName name="V_5">'Dual'!$N$2</definedName>
  </definedNames>
  <calcPr fullCalcOnLoad="1"/>
</workbook>
</file>

<file path=xl/sharedStrings.xml><?xml version="1.0" encoding="utf-8"?>
<sst xmlns="http://schemas.openxmlformats.org/spreadsheetml/2006/main" count="36" uniqueCount="36">
  <si>
    <t>V_1 [cc]</t>
  </si>
  <si>
    <t>V_2 [cc]</t>
  </si>
  <si>
    <t>V_3 [cc]</t>
  </si>
  <si>
    <t>p_1 [kPa]</t>
  </si>
  <si>
    <t>p_2 [kPa]</t>
  </si>
  <si>
    <t>p_3 [kPa]</t>
  </si>
  <si>
    <t>T_1 [K]</t>
  </si>
  <si>
    <t>T_2 [K]</t>
  </si>
  <si>
    <t>T_3 [K]</t>
  </si>
  <si>
    <t>V_4 [cc]</t>
  </si>
  <si>
    <t>p_4 [kPa]</t>
  </si>
  <si>
    <t>T_4 [K]</t>
  </si>
  <si>
    <t>rr</t>
  </si>
  <si>
    <t>V (1) [cc]</t>
  </si>
  <si>
    <t>p (1) [kPa]</t>
  </si>
  <si>
    <t>g</t>
  </si>
  <si>
    <t>V (2) [cc]</t>
  </si>
  <si>
    <t>p (2) [kPa]</t>
  </si>
  <si>
    <t>V (4) [cc]</t>
  </si>
  <si>
    <t>p (4) [kPa]</t>
  </si>
  <si>
    <t>Eta th</t>
  </si>
  <si>
    <t>t_1 [C]</t>
  </si>
  <si>
    <t>V_5 [cc]</t>
  </si>
  <si>
    <t>p_5 [kPa]</t>
  </si>
  <si>
    <t>T_5 [K]</t>
  </si>
  <si>
    <t>t_4 [C]</t>
  </si>
  <si>
    <t>V(3) [cc]</t>
  </si>
  <si>
    <t>p(3) [kPA]</t>
  </si>
  <si>
    <t>V (5) [cc]</t>
  </si>
  <si>
    <t>p (5) [kPa]</t>
  </si>
  <si>
    <r>
      <t>D T</t>
    </r>
    <r>
      <rPr>
        <sz val="8"/>
        <rFont val="Symbol"/>
        <family val="1"/>
      </rPr>
      <t>out(5-1)</t>
    </r>
  </si>
  <si>
    <r>
      <t>D</t>
    </r>
    <r>
      <rPr>
        <sz val="10"/>
        <rFont val="Arial"/>
        <family val="0"/>
      </rPr>
      <t xml:space="preserve"> T</t>
    </r>
    <r>
      <rPr>
        <sz val="8"/>
        <rFont val="Arial"/>
        <family val="2"/>
      </rPr>
      <t>in(2-3)</t>
    </r>
  </si>
  <si>
    <r>
      <t>D</t>
    </r>
    <r>
      <rPr>
        <sz val="10"/>
        <rFont val="Arial"/>
        <family val="0"/>
      </rPr>
      <t xml:space="preserve"> T</t>
    </r>
    <r>
      <rPr>
        <sz val="8"/>
        <rFont val="Arial"/>
        <family val="2"/>
      </rPr>
      <t>in(3-4)</t>
    </r>
  </si>
  <si>
    <r>
      <t>W</t>
    </r>
    <r>
      <rPr>
        <sz val="8"/>
        <rFont val="Arial"/>
        <family val="2"/>
      </rPr>
      <t>in (1-2)</t>
    </r>
  </si>
  <si>
    <r>
      <t>Wout</t>
    </r>
    <r>
      <rPr>
        <sz val="8"/>
        <rFont val="Arial"/>
        <family val="2"/>
      </rPr>
      <t xml:space="preserve"> (4-5)</t>
    </r>
  </si>
  <si>
    <t>W [J]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</si>
</sst>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0.0000"/>
    <numFmt numFmtId="173" formatCode="0.000"/>
    <numFmt numFmtId="174" formatCode="0.0"/>
    <numFmt numFmtId="175" formatCode="0.00000"/>
  </numFmts>
  <fonts count="12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5.75"/>
      <name val="Arial"/>
      <family val="0"/>
    </font>
    <font>
      <sz val="12"/>
      <name val="Arial"/>
      <family val="0"/>
    </font>
    <font>
      <b/>
      <sz val="15"/>
      <name val="Arial"/>
      <family val="0"/>
    </font>
    <font>
      <sz val="10"/>
      <color indexed="10"/>
      <name val="Arial"/>
      <family val="0"/>
    </font>
    <font>
      <sz val="10"/>
      <name val="Symbol"/>
      <family val="1"/>
    </font>
    <font>
      <sz val="8"/>
      <name val="Symbol"/>
      <family val="1"/>
    </font>
    <font>
      <sz val="14.5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174" fontId="0" fillId="0" borderId="1" xfId="0" applyNumberFormat="1" applyBorder="1" applyAlignment="1" applyProtection="1">
      <alignment/>
      <protection hidden="1"/>
    </xf>
    <xf numFmtId="174" fontId="2" fillId="0" borderId="1" xfId="0" applyNumberFormat="1" applyFont="1" applyBorder="1" applyAlignment="1" applyProtection="1">
      <alignment/>
      <protection hidden="1"/>
    </xf>
    <xf numFmtId="2" fontId="0" fillId="0" borderId="0" xfId="0" applyNumberFormat="1" applyAlignment="1">
      <alignment/>
    </xf>
    <xf numFmtId="174" fontId="0" fillId="0" borderId="2" xfId="0" applyNumberFormat="1" applyBorder="1" applyAlignment="1" applyProtection="1">
      <alignment/>
      <protection hidden="1"/>
    </xf>
    <xf numFmtId="174" fontId="0" fillId="2" borderId="3" xfId="0" applyNumberFormat="1" applyFill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0" fillId="0" borderId="5" xfId="0" applyBorder="1" applyAlignment="1" applyProtection="1">
      <alignment/>
      <protection hidden="1"/>
    </xf>
    <xf numFmtId="174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1" xfId="0" applyFill="1" applyBorder="1" applyAlignment="1">
      <alignment/>
    </xf>
    <xf numFmtId="174" fontId="0" fillId="0" borderId="4" xfId="0" applyNumberFormat="1" applyBorder="1" applyAlignment="1" applyProtection="1">
      <alignment/>
      <protection hidden="1"/>
    </xf>
    <xf numFmtId="174" fontId="0" fillId="0" borderId="7" xfId="0" applyNumberFormat="1" applyBorder="1" applyAlignment="1" applyProtection="1">
      <alignment/>
      <protection hidden="1"/>
    </xf>
    <xf numFmtId="174" fontId="6" fillId="0" borderId="1" xfId="0" applyNumberFormat="1" applyFont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7" fillId="0" borderId="1" xfId="0" applyFont="1" applyBorder="1" applyAlignment="1">
      <alignment/>
    </xf>
    <xf numFmtId="0" fontId="0" fillId="0" borderId="8" xfId="0" applyBorder="1" applyAlignment="1">
      <alignment/>
    </xf>
    <xf numFmtId="174" fontId="0" fillId="2" borderId="9" xfId="0" applyNumberFormat="1" applyFill="1" applyBorder="1" applyAlignment="1" applyProtection="1">
      <alignment/>
      <protection locked="0"/>
    </xf>
    <xf numFmtId="2" fontId="0" fillId="2" borderId="3" xfId="0" applyNumberFormat="1" applyFill="1" applyBorder="1" applyAlignment="1" applyProtection="1">
      <alignment/>
      <protection locked="0"/>
    </xf>
    <xf numFmtId="173" fontId="0" fillId="2" borderId="3" xfId="0" applyNumberFormat="1" applyFill="1" applyBorder="1" applyAlignment="1" applyProtection="1">
      <alignment/>
      <protection locked="0"/>
    </xf>
    <xf numFmtId="174" fontId="0" fillId="0" borderId="10" xfId="0" applyNumberFormat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2" fontId="6" fillId="0" borderId="1" xfId="0" applyNumberFormat="1" applyFont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Dual Cycle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136"/>
          <c:w val="0.59875"/>
          <c:h val="0.71425"/>
        </c:manualLayout>
      </c:layout>
      <c:scatterChart>
        <c:scatterStyle val="smooth"/>
        <c:varyColors val="0"/>
        <c:ser>
          <c:idx val="0"/>
          <c:order val="0"/>
          <c:tx>
            <c:v>Compression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Dual!$B$8:$K$8</c:f>
              <c:numCache/>
            </c:numRef>
          </c:xVal>
          <c:yVal>
            <c:numRef>
              <c:f>Dual!$B$9:$K$9</c:f>
              <c:numCache/>
            </c:numRef>
          </c:yVal>
          <c:smooth val="1"/>
        </c:ser>
        <c:ser>
          <c:idx val="1"/>
          <c:order val="1"/>
          <c:tx>
            <c:v>Combustion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Dual!$B$11:$C$11</c:f>
              <c:numCache/>
            </c:numRef>
          </c:xVal>
          <c:yVal>
            <c:numRef>
              <c:f>Dual!$B$12:$C$12</c:f>
              <c:numCache/>
            </c:numRef>
          </c:yVal>
          <c:smooth val="1"/>
        </c:ser>
        <c:ser>
          <c:idx val="4"/>
          <c:order val="2"/>
          <c:tx>
            <c:v>Combustion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Dual!$H$11:$I$11</c:f>
              <c:numCache/>
            </c:numRef>
          </c:xVal>
          <c:yVal>
            <c:numRef>
              <c:f>Dual!$H$12:$I$12</c:f>
              <c:numCache/>
            </c:numRef>
          </c:yVal>
          <c:smooth val="1"/>
        </c:ser>
        <c:ser>
          <c:idx val="2"/>
          <c:order val="3"/>
          <c:tx>
            <c:v>Expanssion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Dual!$B$14:$K$14</c:f>
              <c:numCache/>
            </c:numRef>
          </c:xVal>
          <c:yVal>
            <c:numRef>
              <c:f>Dual!$B$15:$K$15</c:f>
              <c:numCache/>
            </c:numRef>
          </c:yVal>
          <c:smooth val="1"/>
        </c:ser>
        <c:ser>
          <c:idx val="3"/>
          <c:order val="4"/>
          <c:tx>
            <c:v>Exhaust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Dual!$B$17:$C$17</c:f>
              <c:numCache/>
            </c:numRef>
          </c:xVal>
          <c:yVal>
            <c:numRef>
              <c:f>Dual!$B$18:$C$18</c:f>
              <c:numCache/>
            </c:numRef>
          </c:yVal>
          <c:smooth val="1"/>
        </c:ser>
        <c:axId val="17985562"/>
        <c:axId val="32485715"/>
      </c:scatterChart>
      <c:valAx>
        <c:axId val="17985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Cylinder volume [cc]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32485715"/>
        <c:crosses val="autoZero"/>
        <c:crossBetween val="midCat"/>
        <c:dispUnits/>
      </c:valAx>
      <c:valAx>
        <c:axId val="32485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Cylinder pressure [kPa]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179855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25"/>
          <c:y val="0.226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11</xdr:col>
      <xdr:colOff>9525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1181100"/>
        <a:ext cx="55911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B6" sqref="B6"/>
    </sheetView>
  </sheetViews>
  <sheetFormatPr defaultColWidth="9.140625" defaultRowHeight="12.75"/>
  <cols>
    <col min="2" max="3" width="6.7109375" style="0" customWidth="1"/>
    <col min="5" max="6" width="6.7109375" style="0" customWidth="1"/>
    <col min="7" max="7" width="9.28125" style="0" customWidth="1"/>
    <col min="8" max="9" width="6.7109375" style="0" customWidth="1"/>
    <col min="11" max="12" width="6.7109375" style="0" customWidth="1"/>
    <col min="14" max="14" width="6.7109375" style="0" customWidth="1"/>
  </cols>
  <sheetData>
    <row r="1" spans="1:11" ht="13.5" thickBot="1">
      <c r="A1" s="7" t="s">
        <v>21</v>
      </c>
      <c r="B1" s="22">
        <v>16</v>
      </c>
      <c r="J1" s="7" t="s">
        <v>25</v>
      </c>
      <c r="K1" s="23">
        <v>1520</v>
      </c>
    </row>
    <row r="2" spans="1:14" ht="13.5" thickBot="1">
      <c r="A2" s="17" t="s">
        <v>0</v>
      </c>
      <c r="B2" s="18">
        <v>170</v>
      </c>
      <c r="D2" s="1" t="s">
        <v>1</v>
      </c>
      <c r="E2" s="2">
        <f>V_1/rr</f>
        <v>10</v>
      </c>
      <c r="G2" s="1" t="s">
        <v>2</v>
      </c>
      <c r="H2" s="21">
        <f>V_2</f>
        <v>10</v>
      </c>
      <c r="J2" s="1" t="s">
        <v>9</v>
      </c>
      <c r="K2" s="5">
        <f>V_3*(T_4/T_3)</f>
        <v>15.613933236574747</v>
      </c>
      <c r="M2" s="1" t="s">
        <v>22</v>
      </c>
      <c r="N2" s="15">
        <f>V_1</f>
        <v>170</v>
      </c>
    </row>
    <row r="3" spans="1:14" ht="13.5" thickBot="1">
      <c r="A3" s="7" t="s">
        <v>3</v>
      </c>
      <c r="B3" s="6">
        <v>102</v>
      </c>
      <c r="D3" s="1" t="s">
        <v>4</v>
      </c>
      <c r="E3" s="2">
        <f>p_1*(V_1/V_2)^g</f>
        <v>5385.532631770468</v>
      </c>
      <c r="G3" s="7" t="s">
        <v>5</v>
      </c>
      <c r="H3" s="6">
        <v>6890</v>
      </c>
      <c r="J3" s="1" t="s">
        <v>10</v>
      </c>
      <c r="K3" s="2">
        <f>p_3</f>
        <v>6890</v>
      </c>
      <c r="M3" s="1" t="s">
        <v>23</v>
      </c>
      <c r="N3" s="15">
        <f>p_4*(V_4/V_5)^g</f>
        <v>243.50505271687763</v>
      </c>
    </row>
    <row r="4" spans="1:14" ht="12.75">
      <c r="A4" s="1" t="s">
        <v>6</v>
      </c>
      <c r="B4" s="8">
        <f>tt_1+273</f>
        <v>289</v>
      </c>
      <c r="D4" s="1" t="s">
        <v>7</v>
      </c>
      <c r="E4" s="2">
        <f>(p_2/p_1)*(V_2/V_1)*T_1</f>
        <v>897.5887719617446</v>
      </c>
      <c r="G4" s="1" t="s">
        <v>8</v>
      </c>
      <c r="H4" s="5">
        <f>T_2*(p_3/p_2)</f>
        <v>1148.3333333333333</v>
      </c>
      <c r="J4" s="1" t="s">
        <v>11</v>
      </c>
      <c r="K4" s="2">
        <f>tt_4+273</f>
        <v>1793</v>
      </c>
      <c r="M4" s="1" t="s">
        <v>24</v>
      </c>
      <c r="N4" s="15">
        <f>T_4*(V_4/V_5)^(g-1)</f>
        <v>689.9309826978199</v>
      </c>
    </row>
    <row r="5" ht="13.5" thickBot="1">
      <c r="K5" s="4"/>
    </row>
    <row r="6" spans="1:11" ht="13.5" thickBot="1">
      <c r="A6" s="10" t="s">
        <v>12</v>
      </c>
      <c r="B6" s="19">
        <v>17</v>
      </c>
      <c r="D6" s="10" t="s">
        <v>15</v>
      </c>
      <c r="E6" s="20">
        <v>1.4</v>
      </c>
      <c r="G6" s="1" t="s">
        <v>35</v>
      </c>
      <c r="H6" s="14">
        <f>(p_3*(V_4-V_3)+(p_4*V_4-p_5*V_5)/(g-1)+(p_1*V_1-p_2*V_2)/(g-1))/1000</f>
        <v>112.85203680106531</v>
      </c>
      <c r="J6" s="1" t="s">
        <v>20</v>
      </c>
      <c r="K6" s="24">
        <f>1-(DT5_1/(DT2_3+g*DT3_4))</f>
        <v>0.6523552696721009</v>
      </c>
    </row>
    <row r="7" spans="1:14" ht="12.75">
      <c r="A7" s="11" t="s">
        <v>33</v>
      </c>
      <c r="B7" s="5">
        <f>(p_2*V_2-p_1*V_1)/((g-1)*1000)</f>
        <v>91.28831579426172</v>
      </c>
      <c r="D7" s="11" t="s">
        <v>34</v>
      </c>
      <c r="E7" s="5">
        <f>(p_3*(V_4-V_3)+(p_4*V_4-p_5*V_5)/(g-1))/1000</f>
        <v>204.14035259532702</v>
      </c>
      <c r="F7" s="9"/>
      <c r="G7" s="16" t="s">
        <v>30</v>
      </c>
      <c r="H7" s="2">
        <f>T_5-T_1</f>
        <v>400.9309826978199</v>
      </c>
      <c r="J7" s="16" t="s">
        <v>31</v>
      </c>
      <c r="K7" s="15">
        <f>T_3-T_2</f>
        <v>250.7445613715887</v>
      </c>
      <c r="M7" s="16" t="s">
        <v>32</v>
      </c>
      <c r="N7" s="15">
        <f>T_4-T_3</f>
        <v>644.6666666666667</v>
      </c>
    </row>
    <row r="8" spans="1:11" ht="12.75">
      <c r="A8" s="1" t="s">
        <v>13</v>
      </c>
      <c r="B8" s="2">
        <f>V_1</f>
        <v>170</v>
      </c>
      <c r="C8" s="12">
        <f>8*(V_1-V_2)/9+V_2</f>
        <v>152.22222222222223</v>
      </c>
      <c r="D8" s="2">
        <f>7*(V_1-V_2)/9+V_2</f>
        <v>134.44444444444446</v>
      </c>
      <c r="E8" s="2">
        <f>6*(V_1-V_2)/9+V_2</f>
        <v>116.66666666666667</v>
      </c>
      <c r="F8" s="13">
        <f>5*(V_1-V_2)/9+V_2</f>
        <v>98.88888888888889</v>
      </c>
      <c r="G8" s="2">
        <f>4*(V_1-V_2)/9+V_2</f>
        <v>81.11111111111111</v>
      </c>
      <c r="H8" s="2">
        <f>3*(V_1-V_2)/9+V_2</f>
        <v>63.333333333333336</v>
      </c>
      <c r="I8" s="2">
        <f>2*(V_1-V_2)/9+V_2</f>
        <v>45.55555555555556</v>
      </c>
      <c r="J8" s="2">
        <f>1*(V_1-V_2)/9+V_2</f>
        <v>27.77777777777778</v>
      </c>
      <c r="K8" s="5">
        <f>V_2</f>
        <v>10</v>
      </c>
    </row>
    <row r="9" spans="1:11" ht="12.75">
      <c r="A9" s="1" t="s">
        <v>14</v>
      </c>
      <c r="B9" s="2">
        <f>p_1</f>
        <v>102</v>
      </c>
      <c r="C9" s="2">
        <f>p_1*(B8/C8)^g</f>
        <v>119.05821879822328</v>
      </c>
      <c r="D9" s="2">
        <f aca="true" t="shared" si="0" ref="D9:K9">C9*(C8/D8)^g</f>
        <v>141.66698671213575</v>
      </c>
      <c r="E9" s="2">
        <f t="shared" si="0"/>
        <v>172.78385374233568</v>
      </c>
      <c r="F9" s="2">
        <f t="shared" si="0"/>
        <v>217.7820921551652</v>
      </c>
      <c r="G9" s="2">
        <f t="shared" si="0"/>
        <v>287.41946108220856</v>
      </c>
      <c r="H9" s="2">
        <f t="shared" si="0"/>
        <v>406.3903408000122</v>
      </c>
      <c r="I9" s="2">
        <f t="shared" si="0"/>
        <v>644.571019736059</v>
      </c>
      <c r="J9" s="2">
        <f t="shared" si="0"/>
        <v>1288.4042916175001</v>
      </c>
      <c r="K9" s="3">
        <f t="shared" si="0"/>
        <v>5385.532631770463</v>
      </c>
    </row>
    <row r="11" spans="1:9" ht="12.75">
      <c r="A11" s="1" t="s">
        <v>16</v>
      </c>
      <c r="B11" s="2">
        <f>V_2</f>
        <v>10</v>
      </c>
      <c r="C11" s="2">
        <f>V_3</f>
        <v>10</v>
      </c>
      <c r="G11" s="1" t="s">
        <v>26</v>
      </c>
      <c r="H11" s="15">
        <f>V_3</f>
        <v>10</v>
      </c>
      <c r="I11" s="2">
        <f>V_4</f>
        <v>15.613933236574747</v>
      </c>
    </row>
    <row r="12" spans="1:9" ht="12.75">
      <c r="A12" s="1" t="s">
        <v>17</v>
      </c>
      <c r="B12" s="2">
        <f>p_2</f>
        <v>5385.532631770468</v>
      </c>
      <c r="C12" s="2">
        <f>p_3</f>
        <v>6890</v>
      </c>
      <c r="G12" s="1" t="s">
        <v>27</v>
      </c>
      <c r="H12" s="2">
        <f>p_3</f>
        <v>6890</v>
      </c>
      <c r="I12" s="2">
        <f>p_4</f>
        <v>6890</v>
      </c>
    </row>
    <row r="14" spans="1:11" ht="12.75">
      <c r="A14" s="1" t="s">
        <v>18</v>
      </c>
      <c r="B14" s="2">
        <f>V_4</f>
        <v>15.613933236574747</v>
      </c>
      <c r="C14" s="2">
        <f>1*(V_5-V_4)/9+V_4</f>
        <v>32.76794065473311</v>
      </c>
      <c r="D14" s="2">
        <f>2*(V_5-V_4)/9+V_4</f>
        <v>49.92194807289147</v>
      </c>
      <c r="E14" s="2">
        <f>3*(V_5-V_4)/9+V_4</f>
        <v>67.07595549104984</v>
      </c>
      <c r="F14" s="2">
        <f>4*(V_5-V_4)/9+V_4</f>
        <v>84.2299629092082</v>
      </c>
      <c r="G14" s="2">
        <f>5*(V_5-V_4)/9+V_4</f>
        <v>101.38397032736655</v>
      </c>
      <c r="H14" s="2">
        <f>6*(V_5-V_4)/9+V_4</f>
        <v>118.53797774552493</v>
      </c>
      <c r="I14" s="2">
        <f>7*(V_5-V_4)/9+V_4</f>
        <v>135.69198516368326</v>
      </c>
      <c r="J14" s="2">
        <f>8*(V_5-V_4)/9+V_4</f>
        <v>152.84599258184164</v>
      </c>
      <c r="K14" s="2">
        <f>8*(V_5-V_4)/8+V_4</f>
        <v>170</v>
      </c>
    </row>
    <row r="15" spans="1:11" ht="12.75">
      <c r="A15" s="1" t="s">
        <v>19</v>
      </c>
      <c r="B15" s="2">
        <f>p_4</f>
        <v>6890</v>
      </c>
      <c r="C15" s="2">
        <f aca="true" t="shared" si="1" ref="C15:K15">B15*(B14/C14)^g</f>
        <v>2440.6621120568316</v>
      </c>
      <c r="D15" s="2">
        <f t="shared" si="1"/>
        <v>1353.7184040680306</v>
      </c>
      <c r="E15" s="2">
        <f t="shared" si="1"/>
        <v>895.2469542053224</v>
      </c>
      <c r="F15" s="2">
        <f t="shared" si="1"/>
        <v>650.8534539896574</v>
      </c>
      <c r="G15" s="2">
        <f t="shared" si="1"/>
        <v>502.0875522762554</v>
      </c>
      <c r="H15" s="2">
        <f t="shared" si="1"/>
        <v>403.4000499760929</v>
      </c>
      <c r="I15" s="2">
        <f t="shared" si="1"/>
        <v>333.85708142892315</v>
      </c>
      <c r="J15" s="2">
        <f t="shared" si="1"/>
        <v>282.60561596366574</v>
      </c>
      <c r="K15" s="2">
        <f t="shared" si="1"/>
        <v>243.5050527168776</v>
      </c>
    </row>
    <row r="17" spans="1:3" ht="12.75">
      <c r="A17" s="1" t="s">
        <v>28</v>
      </c>
      <c r="B17" s="2">
        <f>V_5</f>
        <v>170</v>
      </c>
      <c r="C17" s="2">
        <f>V_1</f>
        <v>170</v>
      </c>
    </row>
    <row r="18" spans="1:3" ht="12.75">
      <c r="A18" s="1" t="s">
        <v>29</v>
      </c>
      <c r="B18" s="2">
        <f>p_5</f>
        <v>243.50505271687763</v>
      </c>
      <c r="C18" s="2">
        <f>p_1</f>
        <v>102</v>
      </c>
    </row>
  </sheetData>
  <sheetProtection password="CC06" sheet="1" objects="1" scenarios="1" formatCells="0" selectLockedCells="1"/>
  <dataValidations count="7">
    <dataValidation type="decimal" showInputMessage="1" showErrorMessage="1" promptTitle="NOTE:" prompt="Value between 6:23" errorTitle="Wrong data:" error="Try again" sqref="B6">
      <formula1>6</formula1>
      <formula2>23</formula2>
    </dataValidation>
    <dataValidation type="decimal" allowBlank="1" showInputMessage="1" showErrorMessage="1" promptTitle="NOTE:" prompt="Value between 1:2" errorTitle="Wrong data:" error="Try again" sqref="E6">
      <formula1>1</formula1>
      <formula2>2</formula2>
    </dataValidation>
    <dataValidation type="decimal" allowBlank="1" showInputMessage="1" showErrorMessage="1" promptTitle="NOTE:" prompt="Value between 100:800" errorTitle="Wrong Data." error="Try again" sqref="B2">
      <formula1>100</formula1>
      <formula2>800</formula2>
    </dataValidation>
    <dataValidation type="decimal" allowBlank="1" showInputMessage="1" showErrorMessage="1" promptTitle="NOTE:" prompt="Value between 80:200" errorTitle="Wrong data." error="Try again" sqref="B3">
      <formula1>80</formula1>
      <formula2>200</formula2>
    </dataValidation>
    <dataValidation type="decimal" allowBlank="1" showInputMessage="1" showErrorMessage="1" promptTitle="NOTE:" prompt="Enter number between&#10;-10:200" errorTitle="Wrong data:" error="Try again" sqref="B1">
      <formula1>-10</formula1>
      <formula2>200</formula2>
    </dataValidation>
    <dataValidation type="decimal" operator="greaterThan" allowBlank="1" showInputMessage="1" showErrorMessage="1" promptTitle="NOTE:" prompt="Enter number greater than p_1" errorTitle="Wrong data:" error="Try again" sqref="H3">
      <formula1>B3</formula1>
    </dataValidation>
    <dataValidation type="decimal" operator="greaterThan" allowBlank="1" showInputMessage="1" showErrorMessage="1" promptTitle="NOTE:" prompt="Enter number greater than t_1" errorTitle="Wrong data:" error="Try again" sqref="K1">
      <formula1>B1</formula1>
    </dataValidation>
  </dataValidation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Kassem</dc:creator>
  <cp:keywords/>
  <dc:description/>
  <cp:lastModifiedBy>Kassem Mourad</cp:lastModifiedBy>
  <dcterms:created xsi:type="dcterms:W3CDTF">2004-11-05T11:55:35Z</dcterms:created>
  <dcterms:modified xsi:type="dcterms:W3CDTF">2005-05-31T11:55:06Z</dcterms:modified>
  <cp:category/>
  <cp:version/>
  <cp:contentType/>
  <cp:contentStatus/>
</cp:coreProperties>
</file>